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KT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"/>
    <numFmt numFmtId="166" formatCode="0.000"/>
    <numFmt numFmtId="167" formatCode="0.000000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A3C"/>
      <sz val="14"/>
    </font>
    <font>
      <name val="Arial"/>
      <i val="1"/>
      <color rgb="006B7280"/>
      <sz val="10"/>
    </font>
    <font>
      <name val="Arial"/>
      <b val="1"/>
      <color rgb="000F6E6E"/>
      <sz val="11"/>
    </font>
    <font>
      <name val="Arial"/>
      <color rgb="001F2A3C"/>
      <sz val="10"/>
    </font>
    <font>
      <name val="Arial"/>
      <color rgb="00000000"/>
      <sz val="10"/>
    </font>
    <font>
      <name val="Arial"/>
      <b val="1"/>
      <color rgb="00000000"/>
      <sz val="10"/>
    </font>
    <font>
      <name val="Arial"/>
      <b val="1"/>
      <color rgb="00FFFFFF"/>
      <sz val="11"/>
    </font>
    <font>
      <name val="Arial"/>
      <b val="1"/>
      <color rgb="00FFFFFF"/>
      <sz val="12"/>
    </font>
    <font>
      <name val="Arial"/>
      <b val="1"/>
      <color rgb="001F2A3C"/>
      <sz val="10"/>
    </font>
    <font>
      <name val="Arial"/>
      <color rgb="006B7280"/>
      <sz val="9"/>
    </font>
    <font>
      <name val="Arial"/>
      <b val="1"/>
      <color rgb="00FFFFFF"/>
      <sz val="10"/>
    </font>
    <font>
      <name val="Arial"/>
      <i val="1"/>
      <color rgb="000F6E6E"/>
      <sz val="10"/>
    </font>
  </fonts>
  <fills count="4">
    <fill>
      <patternFill/>
    </fill>
    <fill>
      <patternFill patternType="gray125"/>
    </fill>
    <fill>
      <patternFill patternType="solid">
        <fgColor rgb="000F6E6E"/>
      </patternFill>
    </fill>
    <fill>
      <patternFill patternType="solid">
        <fgColor rgb="001F2A3C"/>
      </patternFill>
    </fill>
  </fills>
  <borders count="2">
    <border>
      <left/>
      <right/>
      <top/>
      <bottom/>
      <diagonal/>
    </border>
    <border>
      <left style="thin">
        <color rgb="00D9DEE3"/>
      </left>
      <right style="thin">
        <color rgb="00D9DEE3"/>
      </right>
      <top style="thin">
        <color rgb="00D9DEE3"/>
      </top>
      <bottom style="thin">
        <color rgb="00D9DE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12" fillId="3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vertical="center"/>
    </xf>
    <xf numFmtId="164" fontId="6" fillId="0" borderId="0" applyAlignment="1" pivotButton="0" quotePrefix="0" xfId="0">
      <alignment horizontal="right" vertical="center"/>
    </xf>
    <xf numFmtId="164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/>
    </xf>
    <xf numFmtId="167" fontId="11" fillId="0" borderId="1" applyAlignment="1" pivotButton="0" quotePrefix="0" xfId="0">
      <alignment vertical="center"/>
    </xf>
    <xf numFmtId="165" fontId="7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166" fontId="6" fillId="0" borderId="0" applyAlignment="1" pivotButton="0" quotePrefix="0" xfId="0">
      <alignment horizontal="right" vertical="center"/>
    </xf>
    <xf numFmtId="0" fontId="8" fillId="2" borderId="0" applyAlignment="1" pivotButton="0" quotePrefix="0" xfId="0">
      <alignment vertical="center"/>
    </xf>
    <xf numFmtId="2" fontId="9" fillId="2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 wrapText="1"/>
    </xf>
    <xf numFmtId="0" fontId="13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12" customWidth="1" min="3" max="3"/>
    <col width="34" customWidth="1" min="4" max="4"/>
    <col hidden="1" width="12" customWidth="1" min="5" max="5"/>
    <col width="3" customWidth="1" min="6" max="6"/>
    <col width="30" customWidth="1" min="7" max="7"/>
    <col width="17" customWidth="1" min="8" max="8"/>
  </cols>
  <sheetData>
    <row r="1" ht="28" customHeight="1">
      <c r="A1" s="1" t="inlineStr">
        <is>
          <t>THE PHARMA PARTNER</t>
        </is>
      </c>
    </row>
    <row r="2">
      <c r="A2" s="2" t="inlineStr">
        <is>
          <t>Mean Kinetic Temperature (MKT) Tracker</t>
        </is>
      </c>
    </row>
    <row r="3">
      <c r="A3" s="3" t="inlineStr">
        <is>
          <t>30-Day Temperature Tracker   |   Free tool: thepharmapartner.co.ke/tools/mkt-calculator</t>
        </is>
      </c>
    </row>
    <row r="5">
      <c r="G5" s="4" t="inlineStr">
        <is>
          <t>Summary (updates automatically)</t>
        </is>
      </c>
    </row>
    <row r="6" ht="26" customHeight="1">
      <c r="A6" s="5" t="inlineStr">
        <is>
          <t>Date</t>
        </is>
      </c>
      <c r="B6" s="5" t="inlineStr">
        <is>
          <t>Time</t>
        </is>
      </c>
      <c r="C6" s="5" t="inlineStr">
        <is>
          <t>Temperature (°C)</t>
        </is>
      </c>
      <c r="D6" s="5" t="inlineStr">
        <is>
          <t>Notes / event</t>
        </is>
      </c>
      <c r="E6" s="5" t="inlineStr">
        <is>
          <t>Arrhenius term (auto)</t>
        </is>
      </c>
      <c r="G6" s="6" t="inlineStr">
        <is>
          <t>Start date (optional)</t>
        </is>
      </c>
      <c r="H6" s="7" t="n"/>
    </row>
    <row r="7">
      <c r="A7" s="8">
        <f>IF($H$6="","",$H$6)</f>
        <v/>
      </c>
      <c r="B7" s="9" t="n"/>
      <c r="C7" s="10" t="n"/>
      <c r="D7" s="11" t="n"/>
      <c r="E7" s="12">
        <f>IF(C7="","",EXP(-$H$14/($H$15*(C7+273.15))))</f>
        <v/>
      </c>
      <c r="G7" s="6" t="inlineStr">
        <is>
          <t>Acceptable min (°C)</t>
        </is>
      </c>
      <c r="H7" s="13" t="n">
        <v>2</v>
      </c>
    </row>
    <row r="8">
      <c r="A8" s="8">
        <f>IF($H$6="","",A7+1)</f>
        <v/>
      </c>
      <c r="B8" s="9" t="n"/>
      <c r="C8" s="10" t="n"/>
      <c r="D8" s="11" t="n"/>
      <c r="E8" s="12">
        <f>IF(C8="","",EXP(-$H$14/($H$15*(C8+273.15))))</f>
        <v/>
      </c>
      <c r="G8" s="6" t="inlineStr">
        <is>
          <t>Acceptable max (°C)</t>
        </is>
      </c>
      <c r="H8" s="13" t="n">
        <v>8</v>
      </c>
    </row>
    <row r="9">
      <c r="A9" s="8">
        <f>IF($H$6="","",A8+1)</f>
        <v/>
      </c>
      <c r="B9" s="9" t="n"/>
      <c r="C9" s="10" t="n"/>
      <c r="D9" s="11" t="n"/>
      <c r="E9" s="12">
        <f>IF(C9="","",EXP(-$H$14/($H$15*(C9+273.15))))</f>
        <v/>
      </c>
      <c r="G9" s="6" t="inlineStr">
        <is>
          <t>Readings logged</t>
        </is>
      </c>
      <c r="H9" s="14">
        <f>COUNT(C7:C36)</f>
        <v/>
      </c>
    </row>
    <row r="10">
      <c r="A10" s="8">
        <f>IF($H$6="","",A9+1)</f>
        <v/>
      </c>
      <c r="B10" s="9" t="n"/>
      <c r="C10" s="10" t="n"/>
      <c r="D10" s="11" t="n"/>
      <c r="E10" s="12">
        <f>IF(C10="","",EXP(-$H$14/($H$15*(C10+273.15))))</f>
        <v/>
      </c>
      <c r="G10" s="6" t="inlineStr">
        <is>
          <t>Minimum (°C)</t>
        </is>
      </c>
      <c r="H10" s="13">
        <f>IF(COUNT(C7:C36)&lt;1,"",MIN(C7:C36))</f>
        <v/>
      </c>
    </row>
    <row r="11">
      <c r="A11" s="8">
        <f>IF($H$6="","",A10+1)</f>
        <v/>
      </c>
      <c r="B11" s="9" t="n"/>
      <c r="C11" s="10" t="n"/>
      <c r="D11" s="11" t="n"/>
      <c r="E11" s="12">
        <f>IF(C11="","",EXP(-$H$14/($H$15*(C11+273.15))))</f>
        <v/>
      </c>
      <c r="G11" s="6" t="inlineStr">
        <is>
          <t>Maximum (°C)</t>
        </is>
      </c>
      <c r="H11" s="13">
        <f>IF(COUNT(C7:C36)&lt;1,"",MAX(C7:C36))</f>
        <v/>
      </c>
    </row>
    <row r="12">
      <c r="A12" s="8">
        <f>IF($H$6="","",A11+1)</f>
        <v/>
      </c>
      <c r="B12" s="9" t="n"/>
      <c r="C12" s="10" t="n"/>
      <c r="D12" s="11" t="n"/>
      <c r="E12" s="12">
        <f>IF(C12="","",EXP(-$H$14/($H$15*(C12+273.15))))</f>
        <v/>
      </c>
      <c r="G12" s="6" t="inlineStr">
        <is>
          <t>Arithmetic mean (°C)</t>
        </is>
      </c>
      <c r="H12" s="13">
        <f>IF(COUNT(C7:C36)&lt;1,"",AVERAGE(C7:C36))</f>
        <v/>
      </c>
    </row>
    <row r="13">
      <c r="A13" s="8">
        <f>IF($H$6="","",A12+1)</f>
        <v/>
      </c>
      <c r="B13" s="9" t="n"/>
      <c r="C13" s="10" t="n"/>
      <c r="D13" s="11" t="n"/>
      <c r="E13" s="12">
        <f>IF(C13="","",EXP(-$H$14/($H$15*(C13+273.15))))</f>
        <v/>
      </c>
      <c r="G13" s="6" t="inlineStr">
        <is>
          <t>Excursions (outside range)</t>
        </is>
      </c>
      <c r="H13" s="14">
        <f>COUNTIF(C7:C36,"&lt;"&amp;H7)+COUNTIF(C7:C36,"&gt;"&amp;H8)</f>
        <v/>
      </c>
    </row>
    <row r="14">
      <c r="A14" s="8">
        <f>IF($H$6="","",A13+1)</f>
        <v/>
      </c>
      <c r="B14" s="9" t="n"/>
      <c r="C14" s="10" t="n"/>
      <c r="D14" s="11" t="n"/>
      <c r="E14" s="12">
        <f>IF(C14="","",EXP(-$H$14/($H$15*(C14+273.15))))</f>
        <v/>
      </c>
      <c r="G14" s="6" t="inlineStr">
        <is>
          <t>Activation energy (J/mol)</t>
        </is>
      </c>
      <c r="H14" s="14" t="n">
        <v>83144</v>
      </c>
    </row>
    <row r="15">
      <c r="A15" s="8">
        <f>IF($H$6="","",A14+1)</f>
        <v/>
      </c>
      <c r="B15" s="9" t="n"/>
      <c r="C15" s="10" t="n"/>
      <c r="D15" s="11" t="n"/>
      <c r="E15" s="12">
        <f>IF(C15="","",EXP(-$H$14/($H$15*(C15+273.15))))</f>
        <v/>
      </c>
      <c r="G15" s="6" t="inlineStr">
        <is>
          <t>Gas constant R (J/mol/K)</t>
        </is>
      </c>
      <c r="H15" s="15" t="n">
        <v>8.314</v>
      </c>
    </row>
    <row r="16">
      <c r="A16" s="8">
        <f>IF($H$6="","",A15+1)</f>
        <v/>
      </c>
      <c r="B16" s="9" t="n"/>
      <c r="C16" s="10" t="n"/>
      <c r="D16" s="11" t="n"/>
      <c r="E16" s="12">
        <f>IF(C16="","",EXP(-$H$14/($H$15*(C16+273.15))))</f>
        <v/>
      </c>
      <c r="G16" s="16" t="inlineStr">
        <is>
          <t>Mean Kinetic Temperature (°C)</t>
        </is>
      </c>
      <c r="H16" s="17">
        <f>IF(COUNT(C7:C36)&lt;1,"",(H14/H15)/(-LN(AVERAGE(E7:E36)))-273.15)</f>
        <v/>
      </c>
    </row>
    <row r="17">
      <c r="A17" s="8">
        <f>IF($H$6="","",A16+1)</f>
        <v/>
      </c>
      <c r="B17" s="9" t="n"/>
      <c r="C17" s="10" t="n"/>
      <c r="D17" s="11" t="n"/>
      <c r="E17" s="12">
        <f>IF(C17="","",EXP(-$H$14/($H$15*(C17+273.15))))</f>
        <v/>
      </c>
    </row>
    <row r="18">
      <c r="A18" s="8">
        <f>IF($H$6="","",A17+1)</f>
        <v/>
      </c>
      <c r="B18" s="9" t="n"/>
      <c r="C18" s="10" t="n"/>
      <c r="D18" s="11" t="n"/>
      <c r="E18" s="12">
        <f>IF(C18="","",EXP(-$H$14/($H$15*(C18+273.15))))</f>
        <v/>
      </c>
      <c r="G18" s="18" t="inlineStr">
        <is>
          <t>How to use</t>
        </is>
      </c>
    </row>
    <row r="19">
      <c r="A19" s="8">
        <f>IF($H$6="","",A18+1)</f>
        <v/>
      </c>
      <c r="B19" s="9" t="n"/>
      <c r="C19" s="10" t="n"/>
      <c r="D19" s="11" t="n"/>
      <c r="E19" s="12">
        <f>IF(C19="","",EXP(-$H$14/($H$15*(C19+273.15))))</f>
        <v/>
      </c>
      <c r="G19" s="19" t="inlineStr">
        <is>
          <t>1. Set the acceptable range and (optional) start date.</t>
        </is>
      </c>
    </row>
    <row r="20">
      <c r="A20" s="8">
        <f>IF($H$6="","",A19+1)</f>
        <v/>
      </c>
      <c r="B20" s="9" t="n"/>
      <c r="C20" s="10" t="n"/>
      <c r="D20" s="11" t="n"/>
      <c r="E20" s="12">
        <f>IF(C20="","",EXP(-$H$14/($H$15*(C20+273.15))))</f>
        <v/>
      </c>
      <c r="G20" s="19" t="inlineStr">
        <is>
          <t>2. Log one temperature reading per row, in °C.</t>
        </is>
      </c>
    </row>
    <row r="21">
      <c r="A21" s="8">
        <f>IF($H$6="","",A20+1)</f>
        <v/>
      </c>
      <c r="B21" s="9" t="n"/>
      <c r="C21" s="10" t="n"/>
      <c r="D21" s="11" t="n"/>
      <c r="E21" s="12">
        <f>IF(C21="","",EXP(-$H$14/($H$15*(C21+273.15))))</f>
        <v/>
      </c>
      <c r="G21" s="19" t="inlineStr">
        <is>
          <t>3. The mean kinetic temperature and excursion count update live.</t>
        </is>
      </c>
    </row>
    <row r="22">
      <c r="A22" s="8">
        <f>IF($H$6="","",A21+1)</f>
        <v/>
      </c>
      <c r="B22" s="9" t="n"/>
      <c r="C22" s="10" t="n"/>
      <c r="D22" s="11" t="n"/>
      <c r="E22" s="12">
        <f>IF(C22="","",EXP(-$H$14/($H$15*(C22+273.15))))</f>
        <v/>
      </c>
    </row>
    <row r="23">
      <c r="A23" s="8">
        <f>IF($H$6="","",A22+1)</f>
        <v/>
      </c>
      <c r="B23" s="9" t="n"/>
      <c r="C23" s="10" t="n"/>
      <c r="D23" s="11" t="n"/>
      <c r="E23" s="12">
        <f>IF(C23="","",EXP(-$H$14/($H$15*(C23+273.15))))</f>
        <v/>
      </c>
    </row>
    <row r="24">
      <c r="A24" s="8">
        <f>IF($H$6="","",A23+1)</f>
        <v/>
      </c>
      <c r="B24" s="9" t="n"/>
      <c r="C24" s="10" t="n"/>
      <c r="D24" s="11" t="n"/>
      <c r="E24" s="12">
        <f>IF(C24="","",EXP(-$H$14/($H$15*(C24+273.15))))</f>
        <v/>
      </c>
    </row>
    <row r="25">
      <c r="A25" s="8">
        <f>IF($H$6="","",A24+1)</f>
        <v/>
      </c>
      <c r="B25" s="9" t="n"/>
      <c r="C25" s="10" t="n"/>
      <c r="D25" s="11" t="n"/>
      <c r="E25" s="12">
        <f>IF(C25="","",EXP(-$H$14/($H$15*(C25+273.15))))</f>
        <v/>
      </c>
    </row>
    <row r="26">
      <c r="A26" s="8">
        <f>IF($H$6="","",A25+1)</f>
        <v/>
      </c>
      <c r="B26" s="9" t="n"/>
      <c r="C26" s="10" t="n"/>
      <c r="D26" s="11" t="n"/>
      <c r="E26" s="12">
        <f>IF(C26="","",EXP(-$H$14/($H$15*(C26+273.15))))</f>
        <v/>
      </c>
    </row>
    <row r="27">
      <c r="A27" s="8">
        <f>IF($H$6="","",A26+1)</f>
        <v/>
      </c>
      <c r="B27" s="9" t="n"/>
      <c r="C27" s="10" t="n"/>
      <c r="D27" s="11" t="n"/>
      <c r="E27" s="12">
        <f>IF(C27="","",EXP(-$H$14/($H$15*(C27+273.15))))</f>
        <v/>
      </c>
    </row>
    <row r="28">
      <c r="A28" s="8">
        <f>IF($H$6="","",A27+1)</f>
        <v/>
      </c>
      <c r="B28" s="9" t="n"/>
      <c r="C28" s="10" t="n"/>
      <c r="D28" s="11" t="n"/>
      <c r="E28" s="12">
        <f>IF(C28="","",EXP(-$H$14/($H$15*(C28+273.15))))</f>
        <v/>
      </c>
    </row>
    <row r="29">
      <c r="A29" s="8">
        <f>IF($H$6="","",A28+1)</f>
        <v/>
      </c>
      <c r="B29" s="9" t="n"/>
      <c r="C29" s="10" t="n"/>
      <c r="D29" s="11" t="n"/>
      <c r="E29" s="12">
        <f>IF(C29="","",EXP(-$H$14/($H$15*(C29+273.15))))</f>
        <v/>
      </c>
    </row>
    <row r="30">
      <c r="A30" s="8">
        <f>IF($H$6="","",A29+1)</f>
        <v/>
      </c>
      <c r="B30" s="9" t="n"/>
      <c r="C30" s="10" t="n"/>
      <c r="D30" s="11" t="n"/>
      <c r="E30" s="12">
        <f>IF(C30="","",EXP(-$H$14/($H$15*(C30+273.15))))</f>
        <v/>
      </c>
    </row>
    <row r="31">
      <c r="A31" s="8">
        <f>IF($H$6="","",A30+1)</f>
        <v/>
      </c>
      <c r="B31" s="9" t="n"/>
      <c r="C31" s="10" t="n"/>
      <c r="D31" s="11" t="n"/>
      <c r="E31" s="12">
        <f>IF(C31="","",EXP(-$H$14/($H$15*(C31+273.15))))</f>
        <v/>
      </c>
    </row>
    <row r="32">
      <c r="A32" s="8">
        <f>IF($H$6="","",A31+1)</f>
        <v/>
      </c>
      <c r="B32" s="9" t="n"/>
      <c r="C32" s="10" t="n"/>
      <c r="D32" s="11" t="n"/>
      <c r="E32" s="12">
        <f>IF(C32="","",EXP(-$H$14/($H$15*(C32+273.15))))</f>
        <v/>
      </c>
    </row>
    <row r="33">
      <c r="A33" s="8">
        <f>IF($H$6="","",A32+1)</f>
        <v/>
      </c>
      <c r="B33" s="9" t="n"/>
      <c r="C33" s="10" t="n"/>
      <c r="D33" s="11" t="n"/>
      <c r="E33" s="12">
        <f>IF(C33="","",EXP(-$H$14/($H$15*(C33+273.15))))</f>
        <v/>
      </c>
    </row>
    <row r="34">
      <c r="A34" s="8">
        <f>IF($H$6="","",A33+1)</f>
        <v/>
      </c>
      <c r="B34" s="9" t="n"/>
      <c r="C34" s="10" t="n"/>
      <c r="D34" s="11" t="n"/>
      <c r="E34" s="12">
        <f>IF(C34="","",EXP(-$H$14/($H$15*(C34+273.15))))</f>
        <v/>
      </c>
    </row>
    <row r="35">
      <c r="A35" s="8">
        <f>IF($H$6="","",A34+1)</f>
        <v/>
      </c>
      <c r="B35" s="9" t="n"/>
      <c r="C35" s="10" t="n"/>
      <c r="D35" s="11" t="n"/>
      <c r="E35" s="12">
        <f>IF(C35="","",EXP(-$H$14/($H$15*(C35+273.15))))</f>
        <v/>
      </c>
    </row>
    <row r="36">
      <c r="A36" s="8">
        <f>IF($H$6="","",A35+1)</f>
        <v/>
      </c>
      <c r="B36" s="9" t="n"/>
      <c r="C36" s="10" t="n"/>
      <c r="D36" s="11" t="n"/>
      <c r="E36" s="12">
        <f>IF(C36="","",EXP(-$H$14/($H$15*(C36+273.15))))</f>
        <v/>
      </c>
    </row>
    <row r="38">
      <c r="A38" s="20" t="inlineStr">
        <is>
          <t>Generated by The Pharma Partner (Pharma Verixa Limited)   |   thepharmapartner.co.ke/tools/mkt-calculator</t>
        </is>
      </c>
    </row>
  </sheetData>
  <mergeCells count="4">
    <mergeCell ref="A38:H38"/>
    <mergeCell ref="A3:H3"/>
    <mergeCell ref="A2:H2"/>
    <mergeCell ref="A1:H1"/>
  </mergeCells>
  <pageMargins left="0.75" right="0.75" top="1" bottom="1" header="0.5" footer="0.5"/>
  <headerFooter>
    <oddHeader>&amp;C&amp;"Arial"&amp;10The Pharma Partner  |  MKT Tracker</oddHeader>
    <oddFooter>&amp;C&amp;"Arial"&amp;9thepharmapartner.co.ke/tools/mkt-calculator  | 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The Pharma Partner (Pharma Verixa Limited)</dc:creator>
  <dc:title xmlns:dc="http://purl.org/dc/elements/1.1/">MKT Tracker - 30-Day Temperature Tracker</dc:title>
  <dc:subject xmlns:dc="http://purl.org/dc/elements/1.1/">Mean Kinetic Temperature temperature log</dc:subject>
  <dcterms:created xmlns:dcterms="http://purl.org/dc/terms/" xmlns:xsi="http://www.w3.org/2001/XMLSchema-instance" xsi:type="dcterms:W3CDTF">2026-08-15T08:40:08Z</dcterms:created>
  <dcterms:modified xmlns:dcterms="http://purl.org/dc/terms/" xmlns:xsi="http://www.w3.org/2001/XMLSchema-instance" xsi:type="dcterms:W3CDTF">2026-08-15T08:40:08Z</dcterms:modified>
</cp:coreProperties>
</file>